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245" windowWidth="19320" windowHeight="11640" tabRatio="193" activeTab="0"/>
  </bookViews>
  <sheets>
    <sheet name="Peinsurance calculator" sheetId="1" r:id="rId1"/>
  </sheets>
  <definedNames>
    <definedName name="agelist">'Peinsurance calculator'!$AR$3:$AR$10</definedName>
    <definedName name="agetable">'Peinsurance calculator'!$AQ$3:$AR$10</definedName>
    <definedName name="Lookup">'Peinsurance calculator'!$BC$3:$BD$87</definedName>
    <definedName name="monthly">'Peinsurance calculator'!$BJ$3:$BK$32</definedName>
    <definedName name="salarylist">'Peinsurance calculator'!$BH$3:$BH$32</definedName>
    <definedName name="UNIT_TABLE">'Peinsurance calculator'!$BG$3:$BJ$32</definedName>
    <definedName name="UNITSTABLE">'Peinsurance calculator'!$BH$3:$BJ$32</definedName>
    <definedName name="waiting_table">'Peinsurance calculator'!$AT$3:$AU$6</definedName>
    <definedName name="waitinglist">'Peinsurance calculator'!$AU$3:$AU$5</definedName>
  </definedNames>
  <calcPr fullCalcOnLoad="1"/>
</workbook>
</file>

<file path=xl/sharedStrings.xml><?xml version="1.0" encoding="utf-8"?>
<sst xmlns="http://schemas.openxmlformats.org/spreadsheetml/2006/main" count="327" uniqueCount="148">
  <si>
    <t xml:space="preserve">STEP 2 </t>
  </si>
  <si>
    <t>Select your annual salary range</t>
  </si>
  <si>
    <t>STEP 3</t>
  </si>
  <si>
    <t>Salary</t>
  </si>
  <si>
    <t>Value</t>
  </si>
  <si>
    <t>Button</t>
  </si>
  <si>
    <t>Output</t>
  </si>
  <si>
    <t>Result</t>
  </si>
  <si>
    <t>NOTE:</t>
  </si>
  <si>
    <t>Select desired benefit waiting period</t>
  </si>
  <si>
    <t>30 Calendar Days</t>
  </si>
  <si>
    <t>Benefit waiting period</t>
  </si>
  <si>
    <t>STEP 4</t>
  </si>
  <si>
    <t>Select desired benefit distribution period</t>
  </si>
  <si>
    <t>Distribution period</t>
  </si>
  <si>
    <t>STEP 5</t>
  </si>
  <si>
    <t>Select if Maternity Benefits are desired</t>
  </si>
  <si>
    <t>Maternity Benefit</t>
  </si>
  <si>
    <t>concat</t>
  </si>
  <si>
    <t>ULTA Lookup</t>
  </si>
  <si>
    <t>Select the desired number of units</t>
  </si>
  <si>
    <t>STEP 6</t>
  </si>
  <si>
    <t xml:space="preserve">Max Units allowed </t>
  </si>
  <si>
    <t>Number of Units</t>
  </si>
  <si>
    <t>No of Units</t>
  </si>
  <si>
    <t>Based on the following parameters:</t>
  </si>
  <si>
    <t>Age range</t>
  </si>
  <si>
    <t>Salary range</t>
  </si>
  <si>
    <t>Benefit distribution period</t>
  </si>
  <si>
    <t>Maternity Benefits?</t>
  </si>
  <si>
    <t>Monthly benefit</t>
  </si>
  <si>
    <t>Monthly Benefit</t>
  </si>
  <si>
    <r>
      <t xml:space="preserve">Your </t>
    </r>
    <r>
      <rPr>
        <b/>
        <u val="single"/>
        <sz val="14"/>
        <rFont val="Verdana"/>
        <family val="0"/>
      </rPr>
      <t>Monthly</t>
    </r>
    <r>
      <rPr>
        <sz val="14"/>
        <rFont val="Verdana"/>
        <family val="0"/>
      </rPr>
      <t xml:space="preserve"> Premium Cost</t>
    </r>
  </si>
  <si>
    <t>Pacific Educators Disability Insurance Rate Calculator (Policy No. SD-20 6/08)</t>
  </si>
  <si>
    <t>NO</t>
  </si>
  <si>
    <t>Plan</t>
  </si>
  <si>
    <t>Maternity</t>
  </si>
  <si>
    <t>Years</t>
  </si>
  <si>
    <t>Age</t>
  </si>
  <si>
    <t>Waiting Period</t>
  </si>
  <si>
    <t>&lt;30</t>
  </si>
  <si>
    <t>Premium</t>
  </si>
  <si>
    <t>30 - 34</t>
  </si>
  <si>
    <t>35 - 39</t>
  </si>
  <si>
    <t>40 - 49</t>
  </si>
  <si>
    <t>50 - 59</t>
  </si>
  <si>
    <t>60 - 69</t>
  </si>
  <si>
    <t>YES</t>
  </si>
  <si>
    <t>70 +</t>
  </si>
  <si>
    <t>NOTE: benefit period will only be 6 months</t>
  </si>
  <si>
    <t>ULTA</t>
  </si>
  <si>
    <t>NOTE</t>
  </si>
  <si>
    <t>Annual Salary</t>
  </si>
  <si>
    <t>Max Monthly Benefit</t>
  </si>
  <si>
    <t>Max Units</t>
  </si>
  <si>
    <t>$24,000- $25,999</t>
  </si>
  <si>
    <t>$1,200</t>
  </si>
  <si>
    <t>12</t>
  </si>
  <si>
    <t>$26,000- $27,999</t>
  </si>
  <si>
    <t>$1,300</t>
  </si>
  <si>
    <t>13</t>
  </si>
  <si>
    <t>$28,000- $29,999</t>
  </si>
  <si>
    <t>$1,400</t>
  </si>
  <si>
    <t>14</t>
  </si>
  <si>
    <t>$30,000- $31,999</t>
  </si>
  <si>
    <t>$1,500</t>
  </si>
  <si>
    <t>15</t>
  </si>
  <si>
    <t>$32,000- $33,999</t>
  </si>
  <si>
    <t>$1,600</t>
  </si>
  <si>
    <t>16</t>
  </si>
  <si>
    <t>$34,000- $35,999</t>
  </si>
  <si>
    <t>$1,700</t>
  </si>
  <si>
    <t>17</t>
  </si>
  <si>
    <t>$36,000- $37,999</t>
  </si>
  <si>
    <t>$1,800</t>
  </si>
  <si>
    <t>18</t>
  </si>
  <si>
    <t>$38,000- $39,999</t>
  </si>
  <si>
    <t>$1,900</t>
  </si>
  <si>
    <t>19</t>
  </si>
  <si>
    <t>$40,000- $41,999</t>
  </si>
  <si>
    <t>$2,000</t>
  </si>
  <si>
    <t>20</t>
  </si>
  <si>
    <t>$42,000- $43,999</t>
  </si>
  <si>
    <t>$2,100</t>
  </si>
  <si>
    <t>21</t>
  </si>
  <si>
    <t>$44,000- $45,999</t>
  </si>
  <si>
    <t>$2,200</t>
  </si>
  <si>
    <t>22</t>
  </si>
  <si>
    <t>$46,000- $47,999</t>
  </si>
  <si>
    <t>$2,300</t>
  </si>
  <si>
    <t>23</t>
  </si>
  <si>
    <t>$48,000- $49,999</t>
  </si>
  <si>
    <t>$2,400</t>
  </si>
  <si>
    <t>24</t>
  </si>
  <si>
    <t>$50,000- $51,999</t>
  </si>
  <si>
    <t>$2,500</t>
  </si>
  <si>
    <t>25</t>
  </si>
  <si>
    <t>$52,000- $53,999</t>
  </si>
  <si>
    <t>$2,600</t>
  </si>
  <si>
    <t>26</t>
  </si>
  <si>
    <t>$54,000- $55,999</t>
  </si>
  <si>
    <t>$2,700</t>
  </si>
  <si>
    <t>27</t>
  </si>
  <si>
    <t>$56,000- $57,999</t>
  </si>
  <si>
    <t>$2,800</t>
  </si>
  <si>
    <t>28</t>
  </si>
  <si>
    <t>$58,000- $59,999</t>
  </si>
  <si>
    <t>$2,900</t>
  </si>
  <si>
    <t>29</t>
  </si>
  <si>
    <t>$60,000- $61,999</t>
  </si>
  <si>
    <t>$3,000</t>
  </si>
  <si>
    <t>30</t>
  </si>
  <si>
    <t>$62,000- $63,999</t>
  </si>
  <si>
    <t>$3,100</t>
  </si>
  <si>
    <t>31</t>
  </si>
  <si>
    <t>$64,000- $65,999</t>
  </si>
  <si>
    <t>$3,200</t>
  </si>
  <si>
    <t>32</t>
  </si>
  <si>
    <t>$66,000- $67,999</t>
  </si>
  <si>
    <t>$3,300</t>
  </si>
  <si>
    <t>33</t>
  </si>
  <si>
    <t>$68,000- $69,999</t>
  </si>
  <si>
    <t>$3,400</t>
  </si>
  <si>
    <t>34</t>
  </si>
  <si>
    <t>$3,500</t>
  </si>
  <si>
    <t>35</t>
  </si>
  <si>
    <t>$70,000- $71,999</t>
  </si>
  <si>
    <t>$72,000- $73,999</t>
  </si>
  <si>
    <t>$74,000- $75,999</t>
  </si>
  <si>
    <t>$76,000- $77,999</t>
  </si>
  <si>
    <t>$78,000- $79,999</t>
  </si>
  <si>
    <t>$80,000 +</t>
  </si>
  <si>
    <t>$3,600</t>
  </si>
  <si>
    <t>$3,700</t>
  </si>
  <si>
    <t>$3,800</t>
  </si>
  <si>
    <t>$3,900</t>
  </si>
  <si>
    <t>$4,000</t>
  </si>
  <si>
    <t>36</t>
  </si>
  <si>
    <t>37</t>
  </si>
  <si>
    <t>38</t>
  </si>
  <si>
    <t>39</t>
  </si>
  <si>
    <t>40</t>
  </si>
  <si>
    <t>STEP 1</t>
  </si>
  <si>
    <t>Select your age range</t>
  </si>
  <si>
    <t>Age Range</t>
  </si>
  <si>
    <t>60 Calendar Days</t>
  </si>
  <si>
    <t>NEED HELP? CALL US AT (800) 722-3365</t>
  </si>
  <si>
    <t>UTLA Plan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</si>
</sst>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.00;[Red]&quot;£&quot;#,##0.00"/>
    <numFmt numFmtId="181" formatCode="[$$-409]#,##0.00;[Red][$$-409]#,##0.00"/>
    <numFmt numFmtId="182" formatCode="&quot;$&quot;#,##0"/>
    <numFmt numFmtId="183" formatCode="[$$-409]#,##0.00"/>
    <numFmt numFmtId="184" formatCode="[$$-409]#,##0.0;[Red][$$-409]#,##0.0"/>
    <numFmt numFmtId="185" formatCode="[$$-409]#,##0;[Red][$$-409]#,##0"/>
    <numFmt numFmtId="186" formatCode="[$$-409]#,##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sz val="14"/>
      <name val="Verdana"/>
      <family val="0"/>
    </font>
    <font>
      <b/>
      <u val="single"/>
      <sz val="14"/>
      <name val="Verdana"/>
      <family val="0"/>
    </font>
    <font>
      <b/>
      <sz val="12"/>
      <name val="Verdana"/>
      <family val="0"/>
    </font>
    <font>
      <sz val="10"/>
      <color indexed="10"/>
      <name val="Verdana"/>
      <family val="0"/>
    </font>
    <font>
      <sz val="10"/>
      <color indexed="9"/>
      <name val="Verdana"/>
      <family val="0"/>
    </font>
    <font>
      <b/>
      <sz val="10"/>
      <color indexed="9"/>
      <name val="Verdana"/>
      <family val="0"/>
    </font>
    <font>
      <sz val="14"/>
      <color indexed="9"/>
      <name val="Verdana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86" fontId="0" fillId="5" borderId="0" xfId="0" applyNumberFormat="1" applyFill="1" applyBorder="1" applyAlignment="1" applyProtection="1">
      <alignment/>
      <protection locked="0"/>
    </xf>
    <xf numFmtId="0" fontId="7" fillId="5" borderId="0" xfId="0" applyFont="1" applyFill="1" applyBorder="1" applyAlignment="1" applyProtection="1">
      <alignment/>
      <protection locked="0"/>
    </xf>
    <xf numFmtId="183" fontId="7" fillId="5" borderId="0" xfId="0" applyNumberFormat="1" applyFont="1" applyFill="1" applyBorder="1" applyAlignment="1" applyProtection="1">
      <alignment/>
      <protection locked="0"/>
    </xf>
    <xf numFmtId="0" fontId="7" fillId="5" borderId="5" xfId="0" applyFont="1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/>
      <protection locked="0"/>
    </xf>
    <xf numFmtId="0" fontId="1" fillId="4" borderId="5" xfId="0" applyFont="1" applyFill="1" applyBorder="1" applyAlignment="1" applyProtection="1">
      <alignment/>
      <protection locked="0"/>
    </xf>
    <xf numFmtId="0" fontId="9" fillId="5" borderId="5" xfId="0" applyFont="1" applyFill="1" applyBorder="1" applyAlignment="1" applyProtection="1">
      <alignment/>
      <protection locked="0"/>
    </xf>
    <xf numFmtId="0" fontId="10" fillId="5" borderId="0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7" fillId="5" borderId="7" xfId="0" applyFont="1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181" fontId="11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hidden="1"/>
    </xf>
    <xf numFmtId="181" fontId="12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183" fontId="11" fillId="0" borderId="0" xfId="0" applyNumberFormat="1" applyFont="1" applyAlignment="1" applyProtection="1">
      <alignment/>
      <protection hidden="1"/>
    </xf>
    <xf numFmtId="186" fontId="11" fillId="0" borderId="0" xfId="0" applyNumberFormat="1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6" borderId="9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59"/>
  <sheetViews>
    <sheetView showGridLines="0" tabSelected="1" workbookViewId="0" topLeftCell="A1">
      <selection activeCell="C29" sqref="C29"/>
    </sheetView>
  </sheetViews>
  <sheetFormatPr defaultColWidth="9.00390625" defaultRowHeight="12.75"/>
  <cols>
    <col min="1" max="1" width="11.00390625" style="0" customWidth="1"/>
    <col min="2" max="2" width="10.75390625" style="3" customWidth="1"/>
    <col min="3" max="3" width="36.625" style="3" customWidth="1"/>
    <col min="4" max="8" width="10.75390625" style="3" customWidth="1"/>
    <col min="9" max="36" width="11.00390625" style="0" customWidth="1"/>
    <col min="37" max="37" width="10.75390625" style="63" customWidth="1"/>
    <col min="38" max="38" width="10.75390625" style="51" hidden="1" customWidth="1"/>
    <col min="39" max="39" width="15.625" style="52" hidden="1" customWidth="1"/>
    <col min="40" max="40" width="6.75390625" style="52" hidden="1" customWidth="1"/>
    <col min="41" max="41" width="15.375" style="52" hidden="1" customWidth="1"/>
    <col min="42" max="46" width="10.75390625" style="52" hidden="1" customWidth="1"/>
    <col min="47" max="47" width="9.25390625" style="52" hidden="1" customWidth="1"/>
    <col min="48" max="48" width="8.25390625" style="52" hidden="1" customWidth="1"/>
    <col min="49" max="49" width="9.875" style="52" hidden="1" customWidth="1"/>
    <col min="50" max="50" width="6.125" style="52" hidden="1" customWidth="1"/>
    <col min="51" max="51" width="9.875" style="52" hidden="1" customWidth="1"/>
    <col min="52" max="52" width="10.75390625" style="52" hidden="1" customWidth="1"/>
    <col min="53" max="53" width="12.125" style="52" hidden="1" customWidth="1"/>
    <col min="54" max="54" width="10.125" style="52" hidden="1" customWidth="1"/>
    <col min="55" max="55" width="13.25390625" style="52" hidden="1" customWidth="1"/>
    <col min="56" max="56" width="8.625" style="53" hidden="1" customWidth="1"/>
    <col min="57" max="57" width="9.625" style="52" hidden="1" customWidth="1"/>
    <col min="58" max="58" width="11.375" style="52" hidden="1" customWidth="1"/>
    <col min="59" max="59" width="11.75390625" style="52" hidden="1" customWidth="1"/>
    <col min="60" max="60" width="10.875" style="52" hidden="1" customWidth="1"/>
    <col min="61" max="61" width="10.375" style="52" hidden="1" customWidth="1"/>
    <col min="62" max="62" width="14.50390625" style="52" hidden="1" customWidth="1"/>
    <col min="63" max="63" width="10.75390625" style="52" hidden="1" customWidth="1"/>
    <col min="64" max="64" width="10.625" style="52" hidden="1" customWidth="1"/>
    <col min="65" max="65" width="9.50390625" style="52" hidden="1" customWidth="1"/>
    <col min="66" max="66" width="10.00390625" style="52" hidden="1" customWidth="1"/>
    <col min="67" max="67" width="9.125" style="51" hidden="1" customWidth="1"/>
    <col min="68" max="68" width="11.00390625" style="0" hidden="1" customWidth="1"/>
    <col min="69" max="16384" width="11.00390625" style="0" customWidth="1"/>
  </cols>
  <sheetData>
    <row r="1" spans="2:8" ht="15.75" thickBot="1">
      <c r="B1" s="64" t="s">
        <v>146</v>
      </c>
      <c r="C1" s="65"/>
      <c r="D1" s="65"/>
      <c r="E1" s="65"/>
      <c r="F1" s="65"/>
      <c r="G1" s="65"/>
      <c r="H1" s="66"/>
    </row>
    <row r="2" spans="2:37" ht="15" customHeight="1" thickBot="1">
      <c r="B2" s="64" t="s">
        <v>33</v>
      </c>
      <c r="C2" s="65"/>
      <c r="D2" s="65"/>
      <c r="E2" s="65"/>
      <c r="F2" s="65"/>
      <c r="G2" s="65"/>
      <c r="H2" s="66"/>
      <c r="AK2" s="62"/>
    </row>
    <row r="3" spans="2:67" s="1" customFormat="1" ht="3.75" customHeight="1">
      <c r="B3" s="4"/>
      <c r="C3" s="5"/>
      <c r="D3" s="5"/>
      <c r="E3" s="5"/>
      <c r="F3" s="5"/>
      <c r="G3" s="5"/>
      <c r="H3" s="38"/>
      <c r="AL3" s="54"/>
      <c r="AM3" s="55" t="s">
        <v>5</v>
      </c>
      <c r="AN3" s="55" t="s">
        <v>6</v>
      </c>
      <c r="AO3" s="55" t="s">
        <v>7</v>
      </c>
      <c r="AP3" s="55"/>
      <c r="AQ3" s="55" t="s">
        <v>4</v>
      </c>
      <c r="AR3" s="55" t="s">
        <v>144</v>
      </c>
      <c r="AS3" s="55"/>
      <c r="AT3" s="55" t="s">
        <v>4</v>
      </c>
      <c r="AU3" s="55" t="s">
        <v>11</v>
      </c>
      <c r="AV3" s="55"/>
      <c r="AW3" s="55"/>
      <c r="AX3" s="55" t="s">
        <v>35</v>
      </c>
      <c r="AY3" s="55" t="s">
        <v>36</v>
      </c>
      <c r="AZ3" s="55" t="s">
        <v>37</v>
      </c>
      <c r="BA3" s="55" t="s">
        <v>38</v>
      </c>
      <c r="BB3" s="55" t="s">
        <v>39</v>
      </c>
      <c r="BC3" s="55" t="s">
        <v>18</v>
      </c>
      <c r="BD3" s="56" t="s">
        <v>41</v>
      </c>
      <c r="BE3" s="55" t="s">
        <v>51</v>
      </c>
      <c r="BF3" s="55"/>
      <c r="BG3" s="55" t="s">
        <v>4</v>
      </c>
      <c r="BH3" s="56" t="s">
        <v>52</v>
      </c>
      <c r="BI3" s="56" t="s">
        <v>53</v>
      </c>
      <c r="BJ3" s="56" t="s">
        <v>54</v>
      </c>
      <c r="BK3" s="56"/>
      <c r="BL3" s="55" t="s">
        <v>4</v>
      </c>
      <c r="BM3" s="55" t="s">
        <v>23</v>
      </c>
      <c r="BN3" s="55"/>
      <c r="BO3" s="54"/>
    </row>
    <row r="4" spans="2:65" ht="12.75">
      <c r="B4" s="33" t="s">
        <v>142</v>
      </c>
      <c r="C4" s="6" t="s">
        <v>143</v>
      </c>
      <c r="D4" s="6"/>
      <c r="E4" s="6"/>
      <c r="F4" s="6"/>
      <c r="G4" s="6"/>
      <c r="H4" s="39"/>
      <c r="AK4" s="62"/>
      <c r="AM4" s="52" t="s">
        <v>38</v>
      </c>
      <c r="AN4" s="52">
        <v>1</v>
      </c>
      <c r="AO4" s="52" t="e">
        <f>VLOOKUP(AN4,agetable,2,FALSE)</f>
        <v>#N/A</v>
      </c>
      <c r="AQ4" s="52">
        <v>2</v>
      </c>
      <c r="AR4" s="52" t="s">
        <v>40</v>
      </c>
      <c r="AT4" s="52">
        <v>2</v>
      </c>
      <c r="AU4" s="52" t="s">
        <v>10</v>
      </c>
      <c r="AX4" s="52" t="s">
        <v>50</v>
      </c>
      <c r="AY4" s="52" t="s">
        <v>34</v>
      </c>
      <c r="AZ4" s="52">
        <v>1</v>
      </c>
      <c r="BA4" s="52" t="s">
        <v>40</v>
      </c>
      <c r="BB4" s="52">
        <v>30</v>
      </c>
      <c r="BC4" s="52" t="str">
        <f aca="true" t="shared" si="0" ref="BC4:BC48">CONCATENATE(AX4,AY4,AZ4,BA4,BB4)</f>
        <v>ULTANO1&lt;3030</v>
      </c>
      <c r="BD4" s="53">
        <v>0.72</v>
      </c>
      <c r="BG4" s="52">
        <v>2</v>
      </c>
      <c r="BH4" s="53" t="s">
        <v>55</v>
      </c>
      <c r="BI4" s="53" t="s">
        <v>56</v>
      </c>
      <c r="BJ4" s="52" t="s">
        <v>57</v>
      </c>
      <c r="BK4" s="53"/>
      <c r="BL4" s="52">
        <v>2</v>
      </c>
      <c r="BM4" s="52">
        <v>1</v>
      </c>
    </row>
    <row r="5" spans="2:65" ht="9" customHeight="1" thickBot="1">
      <c r="B5" s="7"/>
      <c r="C5" s="8"/>
      <c r="D5" s="8"/>
      <c r="E5" s="8"/>
      <c r="F5" s="8"/>
      <c r="G5" s="8"/>
      <c r="H5" s="40"/>
      <c r="AK5" s="62"/>
      <c r="AQ5" s="52">
        <v>3</v>
      </c>
      <c r="AR5" s="52" t="s">
        <v>42</v>
      </c>
      <c r="AT5" s="52">
        <v>3</v>
      </c>
      <c r="AU5" s="52" t="s">
        <v>145</v>
      </c>
      <c r="AX5" s="52" t="s">
        <v>50</v>
      </c>
      <c r="AY5" s="52" t="s">
        <v>34</v>
      </c>
      <c r="AZ5" s="52">
        <v>1</v>
      </c>
      <c r="BA5" s="52" t="s">
        <v>40</v>
      </c>
      <c r="BB5" s="52">
        <v>60</v>
      </c>
      <c r="BC5" s="52" t="str">
        <f t="shared" si="0"/>
        <v>ULTANO1&lt;3060</v>
      </c>
      <c r="BD5" s="53">
        <v>0.51</v>
      </c>
      <c r="BG5" s="52">
        <v>3</v>
      </c>
      <c r="BH5" s="53" t="s">
        <v>58</v>
      </c>
      <c r="BI5" s="53" t="s">
        <v>59</v>
      </c>
      <c r="BJ5" s="52" t="s">
        <v>60</v>
      </c>
      <c r="BK5" s="53"/>
      <c r="BL5" s="52">
        <v>3</v>
      </c>
      <c r="BM5" s="52">
        <v>2</v>
      </c>
    </row>
    <row r="6" spans="2:65" ht="3" customHeight="1">
      <c r="B6" s="9"/>
      <c r="C6" s="10"/>
      <c r="D6" s="10"/>
      <c r="E6" s="10"/>
      <c r="F6" s="10"/>
      <c r="G6" s="10"/>
      <c r="H6" s="41"/>
      <c r="AK6" s="62"/>
      <c r="AQ6" s="52">
        <v>4</v>
      </c>
      <c r="AR6" s="52" t="s">
        <v>43</v>
      </c>
      <c r="AX6" s="52" t="s">
        <v>50</v>
      </c>
      <c r="AY6" s="52" t="s">
        <v>34</v>
      </c>
      <c r="AZ6" s="52">
        <v>1</v>
      </c>
      <c r="BA6" s="52" t="s">
        <v>42</v>
      </c>
      <c r="BB6" s="52">
        <v>30</v>
      </c>
      <c r="BC6" s="52" t="str">
        <f t="shared" si="0"/>
        <v>ULTANO130 - 3430</v>
      </c>
      <c r="BD6" s="53">
        <v>0.72</v>
      </c>
      <c r="BG6" s="52">
        <v>4</v>
      </c>
      <c r="BH6" s="53" t="s">
        <v>61</v>
      </c>
      <c r="BI6" s="53" t="s">
        <v>62</v>
      </c>
      <c r="BJ6" s="52" t="s">
        <v>63</v>
      </c>
      <c r="BK6" s="53"/>
      <c r="BL6" s="52">
        <v>4</v>
      </c>
      <c r="BM6" s="52">
        <v>3</v>
      </c>
    </row>
    <row r="7" spans="2:65" ht="12.75">
      <c r="B7" s="33" t="s">
        <v>0</v>
      </c>
      <c r="C7" s="6" t="s">
        <v>1</v>
      </c>
      <c r="D7" s="6"/>
      <c r="E7" s="6"/>
      <c r="F7" s="6"/>
      <c r="G7" s="6"/>
      <c r="H7" s="39"/>
      <c r="AK7" s="62"/>
      <c r="AM7" s="52" t="s">
        <v>3</v>
      </c>
      <c r="AN7" s="52">
        <v>1</v>
      </c>
      <c r="AO7" s="52" t="e">
        <f>VLOOKUP(AN7,UNIT_TABLE,2,FALSE)</f>
        <v>#N/A</v>
      </c>
      <c r="AQ7" s="52">
        <v>5</v>
      </c>
      <c r="AR7" s="52" t="s">
        <v>44</v>
      </c>
      <c r="AX7" s="52" t="s">
        <v>50</v>
      </c>
      <c r="AY7" s="52" t="s">
        <v>34</v>
      </c>
      <c r="AZ7" s="52">
        <v>1</v>
      </c>
      <c r="BA7" s="52" t="s">
        <v>42</v>
      </c>
      <c r="BB7" s="52">
        <v>60</v>
      </c>
      <c r="BC7" s="52" t="str">
        <f t="shared" si="0"/>
        <v>ULTANO130 - 3460</v>
      </c>
      <c r="BD7" s="53">
        <v>0.51</v>
      </c>
      <c r="BG7" s="52">
        <v>5</v>
      </c>
      <c r="BH7" s="53" t="s">
        <v>64</v>
      </c>
      <c r="BI7" s="53" t="s">
        <v>65</v>
      </c>
      <c r="BJ7" s="52" t="s">
        <v>66</v>
      </c>
      <c r="BK7" s="53"/>
      <c r="BL7" s="52">
        <v>5</v>
      </c>
      <c r="BM7" s="52">
        <v>4</v>
      </c>
    </row>
    <row r="8" spans="2:65" ht="11.25" customHeight="1" thickBot="1">
      <c r="B8" s="7"/>
      <c r="C8" s="8"/>
      <c r="D8" s="8"/>
      <c r="E8" s="8"/>
      <c r="F8" s="8"/>
      <c r="G8" s="8"/>
      <c r="H8" s="40"/>
      <c r="AK8" s="62"/>
      <c r="AQ8" s="52">
        <v>6</v>
      </c>
      <c r="AR8" s="52" t="s">
        <v>45</v>
      </c>
      <c r="AX8" s="52" t="s">
        <v>50</v>
      </c>
      <c r="AY8" s="52" t="s">
        <v>34</v>
      </c>
      <c r="AZ8" s="52">
        <v>1</v>
      </c>
      <c r="BA8" s="52" t="s">
        <v>43</v>
      </c>
      <c r="BB8" s="52">
        <v>30</v>
      </c>
      <c r="BC8" s="52" t="str">
        <f t="shared" si="0"/>
        <v>ULTANO135 - 3930</v>
      </c>
      <c r="BD8" s="53">
        <v>0.72</v>
      </c>
      <c r="BG8" s="52">
        <v>6</v>
      </c>
      <c r="BH8" s="53" t="s">
        <v>67</v>
      </c>
      <c r="BI8" s="53" t="s">
        <v>68</v>
      </c>
      <c r="BJ8" s="52" t="s">
        <v>69</v>
      </c>
      <c r="BK8" s="53"/>
      <c r="BL8" s="52">
        <v>6</v>
      </c>
      <c r="BM8" s="52">
        <v>5</v>
      </c>
    </row>
    <row r="9" spans="2:65" ht="1.5" customHeight="1">
      <c r="B9" s="12"/>
      <c r="C9" s="13"/>
      <c r="D9" s="13"/>
      <c r="E9" s="13"/>
      <c r="F9" s="13"/>
      <c r="G9" s="13"/>
      <c r="H9" s="42"/>
      <c r="AK9" s="62"/>
      <c r="AQ9" s="52">
        <v>7</v>
      </c>
      <c r="AR9" s="52" t="s">
        <v>46</v>
      </c>
      <c r="AX9" s="52" t="s">
        <v>50</v>
      </c>
      <c r="AY9" s="52" t="s">
        <v>34</v>
      </c>
      <c r="AZ9" s="52">
        <v>1</v>
      </c>
      <c r="BA9" s="52" t="s">
        <v>43</v>
      </c>
      <c r="BB9" s="52">
        <v>60</v>
      </c>
      <c r="BC9" s="52" t="str">
        <f t="shared" si="0"/>
        <v>ULTANO135 - 3960</v>
      </c>
      <c r="BD9" s="53">
        <v>0.51</v>
      </c>
      <c r="BG9" s="52">
        <v>7</v>
      </c>
      <c r="BH9" s="53" t="s">
        <v>70</v>
      </c>
      <c r="BI9" s="53" t="s">
        <v>71</v>
      </c>
      <c r="BJ9" s="52" t="s">
        <v>72</v>
      </c>
      <c r="BK9" s="53"/>
      <c r="BL9" s="52">
        <v>7</v>
      </c>
      <c r="BM9" s="52">
        <v>6</v>
      </c>
    </row>
    <row r="10" spans="2:65" ht="12.75">
      <c r="B10" s="34" t="s">
        <v>8</v>
      </c>
      <c r="C10" s="15"/>
      <c r="D10" s="15"/>
      <c r="E10" s="15"/>
      <c r="F10" s="15"/>
      <c r="G10" s="15"/>
      <c r="H10" s="43"/>
      <c r="AK10" s="62"/>
      <c r="AM10" s="52" t="s">
        <v>22</v>
      </c>
      <c r="AN10" s="52" t="e">
        <f>VLOOKUP(AN7,UNIT_TABLE,4,FALSE)</f>
        <v>#N/A</v>
      </c>
      <c r="AO10" s="52" t="e">
        <f>AN10+1-1</f>
        <v>#N/A</v>
      </c>
      <c r="AQ10" s="52">
        <v>8</v>
      </c>
      <c r="AR10" s="52" t="s">
        <v>48</v>
      </c>
      <c r="AX10" s="52" t="s">
        <v>50</v>
      </c>
      <c r="AY10" s="52" t="s">
        <v>34</v>
      </c>
      <c r="AZ10" s="52">
        <v>1</v>
      </c>
      <c r="BA10" s="52" t="s">
        <v>44</v>
      </c>
      <c r="BB10" s="52">
        <v>30</v>
      </c>
      <c r="BC10" s="52" t="str">
        <f t="shared" si="0"/>
        <v>ULTANO140 - 4930</v>
      </c>
      <c r="BD10" s="53">
        <v>1.03</v>
      </c>
      <c r="BG10" s="52">
        <v>8</v>
      </c>
      <c r="BH10" s="53" t="s">
        <v>73</v>
      </c>
      <c r="BI10" s="53" t="s">
        <v>74</v>
      </c>
      <c r="BJ10" s="52" t="s">
        <v>75</v>
      </c>
      <c r="BK10" s="53"/>
      <c r="BL10" s="52">
        <v>8</v>
      </c>
      <c r="BM10" s="52">
        <v>7</v>
      </c>
    </row>
    <row r="11" spans="2:65" ht="12.75">
      <c r="B11" s="14">
        <f>IF(AN7=1,"",CONCATENATE("Based on this salary range of ",AO7," you are eligible for a maximum monthly benefit of ",VLOOKUP(AN7,UNIT_TABLE,3,FALSE)))</f>
      </c>
      <c r="C11" s="15"/>
      <c r="D11" s="15"/>
      <c r="E11" s="15"/>
      <c r="F11" s="15"/>
      <c r="G11" s="15"/>
      <c r="H11" s="43"/>
      <c r="AK11" s="62"/>
      <c r="AX11" s="52" t="s">
        <v>50</v>
      </c>
      <c r="AY11" s="52" t="s">
        <v>34</v>
      </c>
      <c r="AZ11" s="52">
        <v>1</v>
      </c>
      <c r="BA11" s="52" t="s">
        <v>44</v>
      </c>
      <c r="BB11" s="52">
        <v>60</v>
      </c>
      <c r="BC11" s="52" t="str">
        <f t="shared" si="0"/>
        <v>ULTANO140 - 4960</v>
      </c>
      <c r="BD11" s="53">
        <v>0.79</v>
      </c>
      <c r="BG11" s="52">
        <v>9</v>
      </c>
      <c r="BH11" s="53" t="s">
        <v>76</v>
      </c>
      <c r="BI11" s="53" t="s">
        <v>77</v>
      </c>
      <c r="BJ11" s="52" t="s">
        <v>78</v>
      </c>
      <c r="BK11" s="53"/>
      <c r="BL11" s="52">
        <v>9</v>
      </c>
      <c r="BM11" s="52">
        <v>8</v>
      </c>
    </row>
    <row r="12" spans="2:65" ht="14.25" customHeight="1" thickBot="1">
      <c r="B12" s="16">
        <f>IF(AN7=1,"",CONCATENATE("Therefore you can purchase up to ",VLOOKUP(AN7,UNIT_TABLE,4,FALSE)," units of disability insurance."))</f>
      </c>
      <c r="C12" s="17"/>
      <c r="D12" s="17"/>
      <c r="E12" s="17"/>
      <c r="F12" s="17"/>
      <c r="G12" s="17"/>
      <c r="H12" s="44"/>
      <c r="AK12" s="62"/>
      <c r="AX12" s="52" t="s">
        <v>50</v>
      </c>
      <c r="AY12" s="52" t="s">
        <v>34</v>
      </c>
      <c r="AZ12" s="52">
        <v>1</v>
      </c>
      <c r="BA12" s="52" t="s">
        <v>45</v>
      </c>
      <c r="BB12" s="52">
        <v>30</v>
      </c>
      <c r="BC12" s="52" t="str">
        <f t="shared" si="0"/>
        <v>ULTANO150 - 5930</v>
      </c>
      <c r="BD12" s="53">
        <v>1.65</v>
      </c>
      <c r="BG12" s="52">
        <v>10</v>
      </c>
      <c r="BH12" s="53" t="s">
        <v>79</v>
      </c>
      <c r="BI12" s="53" t="s">
        <v>80</v>
      </c>
      <c r="BJ12" s="52" t="s">
        <v>81</v>
      </c>
      <c r="BK12" s="53"/>
      <c r="BL12" s="52">
        <v>10</v>
      </c>
      <c r="BM12" s="52">
        <v>9</v>
      </c>
    </row>
    <row r="13" spans="2:65" ht="2.25" customHeight="1">
      <c r="B13" s="9"/>
      <c r="C13" s="10"/>
      <c r="D13" s="10"/>
      <c r="E13" s="10"/>
      <c r="F13" s="10"/>
      <c r="G13" s="10"/>
      <c r="H13" s="41"/>
      <c r="AK13" s="62"/>
      <c r="AX13" s="52" t="s">
        <v>50</v>
      </c>
      <c r="AY13" s="52" t="s">
        <v>34</v>
      </c>
      <c r="AZ13" s="52">
        <v>1</v>
      </c>
      <c r="BA13" s="52" t="s">
        <v>45</v>
      </c>
      <c r="BB13" s="52">
        <v>60</v>
      </c>
      <c r="BC13" s="52" t="str">
        <f t="shared" si="0"/>
        <v>ULTANO150 - 5960</v>
      </c>
      <c r="BD13" s="53">
        <v>1.32</v>
      </c>
      <c r="BG13" s="52">
        <v>11</v>
      </c>
      <c r="BH13" s="53" t="s">
        <v>82</v>
      </c>
      <c r="BI13" s="53" t="s">
        <v>83</v>
      </c>
      <c r="BJ13" s="52" t="s">
        <v>84</v>
      </c>
      <c r="BK13" s="53"/>
      <c r="BL13" s="52">
        <v>11</v>
      </c>
      <c r="BM13" s="52">
        <v>10</v>
      </c>
    </row>
    <row r="14" spans="2:65" ht="12.75">
      <c r="B14" s="33" t="s">
        <v>2</v>
      </c>
      <c r="C14" s="6" t="s">
        <v>9</v>
      </c>
      <c r="D14" s="6"/>
      <c r="E14" s="6"/>
      <c r="F14" s="6"/>
      <c r="G14" s="6"/>
      <c r="H14" s="39"/>
      <c r="AK14" s="62"/>
      <c r="AM14" s="52" t="s">
        <v>39</v>
      </c>
      <c r="AN14" s="52">
        <v>1</v>
      </c>
      <c r="AO14" s="57" t="e">
        <f>LEFT(VLOOKUP(AN14,waiting_table,2,FALSE),2)</f>
        <v>#N/A</v>
      </c>
      <c r="AP14" s="57"/>
      <c r="AX14" s="52" t="s">
        <v>50</v>
      </c>
      <c r="AY14" s="52" t="s">
        <v>34</v>
      </c>
      <c r="AZ14" s="52">
        <v>1</v>
      </c>
      <c r="BA14" s="52" t="s">
        <v>46</v>
      </c>
      <c r="BB14" s="52">
        <v>30</v>
      </c>
      <c r="BC14" s="52" t="str">
        <f t="shared" si="0"/>
        <v>ULTANO160 - 6930</v>
      </c>
      <c r="BD14" s="53">
        <v>2.82</v>
      </c>
      <c r="BG14" s="52">
        <v>12</v>
      </c>
      <c r="BH14" s="53" t="s">
        <v>85</v>
      </c>
      <c r="BI14" s="53" t="s">
        <v>86</v>
      </c>
      <c r="BJ14" s="52" t="s">
        <v>87</v>
      </c>
      <c r="BK14" s="53"/>
      <c r="BL14" s="52">
        <v>12</v>
      </c>
      <c r="BM14" s="52">
        <v>11</v>
      </c>
    </row>
    <row r="15" spans="2:65" ht="12" customHeight="1" thickBot="1">
      <c r="B15" s="7"/>
      <c r="C15" s="8"/>
      <c r="D15" s="8"/>
      <c r="E15" s="8"/>
      <c r="F15" s="8"/>
      <c r="G15" s="8"/>
      <c r="H15" s="40"/>
      <c r="AK15" s="62"/>
      <c r="AX15" s="52" t="s">
        <v>50</v>
      </c>
      <c r="AY15" s="52" t="s">
        <v>34</v>
      </c>
      <c r="AZ15" s="52">
        <v>1</v>
      </c>
      <c r="BA15" s="52" t="s">
        <v>46</v>
      </c>
      <c r="BB15" s="52">
        <v>60</v>
      </c>
      <c r="BC15" s="52" t="str">
        <f t="shared" si="0"/>
        <v>ULTANO160 - 6960</v>
      </c>
      <c r="BD15" s="53">
        <v>2.35</v>
      </c>
      <c r="BG15" s="52">
        <v>13</v>
      </c>
      <c r="BH15" s="53" t="s">
        <v>88</v>
      </c>
      <c r="BI15" s="53" t="s">
        <v>89</v>
      </c>
      <c r="BJ15" s="52" t="s">
        <v>90</v>
      </c>
      <c r="BK15" s="53"/>
      <c r="BL15" s="52">
        <v>13</v>
      </c>
      <c r="BM15" s="52">
        <f>IF(ISNA($AO$10),"",IF(BM14&lt;$AO$10,BM14+1,""))</f>
      </c>
    </row>
    <row r="16" spans="2:65" ht="3.75" customHeight="1">
      <c r="B16" s="9"/>
      <c r="C16" s="10"/>
      <c r="D16" s="10"/>
      <c r="E16" s="10"/>
      <c r="F16" s="10"/>
      <c r="G16" s="10"/>
      <c r="H16" s="41"/>
      <c r="AK16" s="62"/>
      <c r="AX16" s="52" t="s">
        <v>50</v>
      </c>
      <c r="AY16" s="52" t="s">
        <v>34</v>
      </c>
      <c r="AZ16" s="52">
        <v>2</v>
      </c>
      <c r="BA16" s="52" t="s">
        <v>40</v>
      </c>
      <c r="BB16" s="52">
        <v>30</v>
      </c>
      <c r="BC16" s="52" t="str">
        <f t="shared" si="0"/>
        <v>ULTANO2&lt;3030</v>
      </c>
      <c r="BD16" s="53">
        <v>1.05</v>
      </c>
      <c r="BG16" s="52">
        <v>14</v>
      </c>
      <c r="BH16" s="53" t="s">
        <v>91</v>
      </c>
      <c r="BI16" s="53" t="s">
        <v>92</v>
      </c>
      <c r="BJ16" s="52" t="s">
        <v>93</v>
      </c>
      <c r="BK16" s="53"/>
      <c r="BL16" s="52">
        <v>14</v>
      </c>
      <c r="BM16" s="52">
        <f aca="true" t="shared" si="1" ref="BM16:BM43">IF(ISNA($AO$10),"",IF(BM15&lt;$AO$10,BM15+1,""))</f>
      </c>
    </row>
    <row r="17" spans="2:65" ht="12.75">
      <c r="B17" s="33" t="s">
        <v>12</v>
      </c>
      <c r="C17" s="6" t="s">
        <v>13</v>
      </c>
      <c r="D17" s="6"/>
      <c r="E17" s="6"/>
      <c r="F17" s="6"/>
      <c r="G17" s="6"/>
      <c r="H17" s="39"/>
      <c r="AK17" s="62"/>
      <c r="AM17" s="52" t="s">
        <v>14</v>
      </c>
      <c r="AN17" s="52">
        <v>1</v>
      </c>
      <c r="AO17" s="52">
        <f>AN17</f>
        <v>1</v>
      </c>
      <c r="AX17" s="52" t="s">
        <v>50</v>
      </c>
      <c r="AY17" s="52" t="s">
        <v>34</v>
      </c>
      <c r="AZ17" s="52">
        <v>2</v>
      </c>
      <c r="BA17" s="52" t="s">
        <v>40</v>
      </c>
      <c r="BB17" s="52">
        <v>60</v>
      </c>
      <c r="BC17" s="52" t="str">
        <f t="shared" si="0"/>
        <v>ULTANO2&lt;3060</v>
      </c>
      <c r="BD17" s="53">
        <v>0.87</v>
      </c>
      <c r="BG17" s="52">
        <v>15</v>
      </c>
      <c r="BH17" s="53" t="s">
        <v>94</v>
      </c>
      <c r="BI17" s="53" t="s">
        <v>95</v>
      </c>
      <c r="BJ17" s="52" t="s">
        <v>96</v>
      </c>
      <c r="BK17" s="53"/>
      <c r="BL17" s="52">
        <v>15</v>
      </c>
      <c r="BM17" s="52">
        <f t="shared" si="1"/>
      </c>
    </row>
    <row r="18" spans="2:65" ht="16.5" customHeight="1" thickBot="1">
      <c r="B18" s="7"/>
      <c r="C18" s="8"/>
      <c r="D18" s="8"/>
      <c r="E18" s="8"/>
      <c r="F18" s="8"/>
      <c r="G18" s="8"/>
      <c r="H18" s="40"/>
      <c r="AK18" s="62"/>
      <c r="AX18" s="52" t="s">
        <v>50</v>
      </c>
      <c r="AY18" s="52" t="s">
        <v>34</v>
      </c>
      <c r="AZ18" s="52">
        <v>2</v>
      </c>
      <c r="BA18" s="52" t="s">
        <v>42</v>
      </c>
      <c r="BB18" s="52">
        <v>30</v>
      </c>
      <c r="BC18" s="52" t="str">
        <f t="shared" si="0"/>
        <v>ULTANO230 - 3430</v>
      </c>
      <c r="BD18" s="53">
        <v>1.05</v>
      </c>
      <c r="BG18" s="52">
        <v>16</v>
      </c>
      <c r="BH18" s="53" t="s">
        <v>97</v>
      </c>
      <c r="BI18" s="53" t="s">
        <v>98</v>
      </c>
      <c r="BJ18" s="52" t="s">
        <v>99</v>
      </c>
      <c r="BK18" s="53"/>
      <c r="BL18" s="52">
        <v>16</v>
      </c>
      <c r="BM18" s="52">
        <f t="shared" si="1"/>
      </c>
    </row>
    <row r="19" spans="2:65" ht="3" customHeight="1">
      <c r="B19" s="9"/>
      <c r="C19" s="10"/>
      <c r="D19" s="10"/>
      <c r="E19" s="10"/>
      <c r="F19" s="10"/>
      <c r="G19" s="10"/>
      <c r="H19" s="41"/>
      <c r="AK19" s="62"/>
      <c r="AX19" s="52" t="s">
        <v>50</v>
      </c>
      <c r="AY19" s="52" t="s">
        <v>34</v>
      </c>
      <c r="AZ19" s="52">
        <v>2</v>
      </c>
      <c r="BA19" s="52" t="s">
        <v>42</v>
      </c>
      <c r="BB19" s="52">
        <v>60</v>
      </c>
      <c r="BC19" s="52" t="str">
        <f t="shared" si="0"/>
        <v>ULTANO230 - 3460</v>
      </c>
      <c r="BD19" s="53">
        <v>0.87</v>
      </c>
      <c r="BG19" s="52">
        <v>17</v>
      </c>
      <c r="BH19" s="53" t="s">
        <v>100</v>
      </c>
      <c r="BI19" s="53" t="s">
        <v>101</v>
      </c>
      <c r="BJ19" s="52" t="s">
        <v>102</v>
      </c>
      <c r="BK19" s="53"/>
      <c r="BL19" s="52">
        <v>17</v>
      </c>
      <c r="BM19" s="52">
        <f t="shared" si="1"/>
      </c>
    </row>
    <row r="20" spans="2:65" ht="12.75">
      <c r="B20" s="33" t="s">
        <v>15</v>
      </c>
      <c r="C20" s="6" t="s">
        <v>16</v>
      </c>
      <c r="D20" s="6"/>
      <c r="E20" s="6"/>
      <c r="F20" s="6"/>
      <c r="G20" s="6"/>
      <c r="H20" s="39"/>
      <c r="AK20" s="62"/>
      <c r="AM20" s="52" t="s">
        <v>17</v>
      </c>
      <c r="AN20" s="52">
        <v>2</v>
      </c>
      <c r="AO20" s="52" t="str">
        <f>IF(AN20=1,"YES",IF(AN20=2,"NO",0))</f>
        <v>NO</v>
      </c>
      <c r="AX20" s="52" t="s">
        <v>50</v>
      </c>
      <c r="AY20" s="52" t="s">
        <v>34</v>
      </c>
      <c r="AZ20" s="52">
        <v>2</v>
      </c>
      <c r="BA20" s="52" t="s">
        <v>43</v>
      </c>
      <c r="BB20" s="52">
        <v>30</v>
      </c>
      <c r="BC20" s="52" t="str">
        <f t="shared" si="0"/>
        <v>ULTANO235 - 3930</v>
      </c>
      <c r="BD20" s="53">
        <v>1.05</v>
      </c>
      <c r="BG20" s="52">
        <v>18</v>
      </c>
      <c r="BH20" s="53" t="s">
        <v>103</v>
      </c>
      <c r="BI20" s="53" t="s">
        <v>104</v>
      </c>
      <c r="BJ20" s="52" t="s">
        <v>105</v>
      </c>
      <c r="BK20" s="53"/>
      <c r="BL20" s="52">
        <v>18</v>
      </c>
      <c r="BM20" s="52">
        <f t="shared" si="1"/>
      </c>
    </row>
    <row r="21" spans="2:65" ht="16.5" customHeight="1" thickBot="1">
      <c r="B21" s="7"/>
      <c r="C21" s="8"/>
      <c r="D21" s="8"/>
      <c r="E21" s="8"/>
      <c r="F21" s="8"/>
      <c r="G21" s="8"/>
      <c r="H21" s="40"/>
      <c r="AK21" s="62"/>
      <c r="AX21" s="52" t="s">
        <v>50</v>
      </c>
      <c r="AY21" s="52" t="s">
        <v>34</v>
      </c>
      <c r="AZ21" s="52">
        <v>2</v>
      </c>
      <c r="BA21" s="52" t="s">
        <v>43</v>
      </c>
      <c r="BB21" s="52">
        <v>60</v>
      </c>
      <c r="BC21" s="52" t="str">
        <f t="shared" si="0"/>
        <v>ULTANO235 - 3960</v>
      </c>
      <c r="BD21" s="53">
        <v>0.87</v>
      </c>
      <c r="BG21" s="52">
        <v>19</v>
      </c>
      <c r="BH21" s="53" t="s">
        <v>106</v>
      </c>
      <c r="BI21" s="53" t="s">
        <v>107</v>
      </c>
      <c r="BJ21" s="52" t="s">
        <v>108</v>
      </c>
      <c r="BK21" s="53"/>
      <c r="BL21" s="52">
        <v>19</v>
      </c>
      <c r="BM21" s="52">
        <f t="shared" si="1"/>
      </c>
    </row>
    <row r="22" spans="2:65" ht="3.75" customHeight="1">
      <c r="B22" s="9"/>
      <c r="C22" s="10"/>
      <c r="D22" s="10"/>
      <c r="E22" s="10"/>
      <c r="F22" s="10"/>
      <c r="G22" s="10"/>
      <c r="H22" s="41"/>
      <c r="AK22" s="62"/>
      <c r="AX22" s="52" t="s">
        <v>50</v>
      </c>
      <c r="AY22" s="52" t="s">
        <v>34</v>
      </c>
      <c r="AZ22" s="52">
        <v>2</v>
      </c>
      <c r="BA22" s="52" t="s">
        <v>44</v>
      </c>
      <c r="BB22" s="52">
        <v>30</v>
      </c>
      <c r="BC22" s="52" t="str">
        <f t="shared" si="0"/>
        <v>ULTANO240 - 4930</v>
      </c>
      <c r="BD22" s="53">
        <v>1.55</v>
      </c>
      <c r="BG22" s="52">
        <v>20</v>
      </c>
      <c r="BH22" s="53" t="s">
        <v>109</v>
      </c>
      <c r="BI22" s="53" t="s">
        <v>110</v>
      </c>
      <c r="BJ22" s="52" t="s">
        <v>111</v>
      </c>
      <c r="BK22" s="53"/>
      <c r="BL22" s="52">
        <v>20</v>
      </c>
      <c r="BM22" s="52">
        <f t="shared" si="1"/>
      </c>
    </row>
    <row r="23" spans="2:65" ht="12.75">
      <c r="B23" s="33" t="s">
        <v>21</v>
      </c>
      <c r="C23" s="6" t="s">
        <v>20</v>
      </c>
      <c r="D23" s="6"/>
      <c r="E23" s="6"/>
      <c r="F23" s="6"/>
      <c r="G23" s="6"/>
      <c r="H23" s="39"/>
      <c r="AK23" s="62"/>
      <c r="AO23" s="58"/>
      <c r="AX23" s="52" t="s">
        <v>50</v>
      </c>
      <c r="AY23" s="52" t="s">
        <v>34</v>
      </c>
      <c r="AZ23" s="52">
        <v>2</v>
      </c>
      <c r="BA23" s="52" t="s">
        <v>44</v>
      </c>
      <c r="BB23" s="52">
        <v>60</v>
      </c>
      <c r="BC23" s="52" t="str">
        <f t="shared" si="0"/>
        <v>ULTANO240 - 4960</v>
      </c>
      <c r="BD23" s="53">
        <v>1.28</v>
      </c>
      <c r="BG23" s="52">
        <v>21</v>
      </c>
      <c r="BH23" s="53" t="s">
        <v>112</v>
      </c>
      <c r="BI23" s="53" t="s">
        <v>113</v>
      </c>
      <c r="BJ23" s="52" t="s">
        <v>114</v>
      </c>
      <c r="BK23" s="53"/>
      <c r="BL23" s="52">
        <v>21</v>
      </c>
      <c r="BM23" s="52">
        <f t="shared" si="1"/>
      </c>
    </row>
    <row r="24" spans="2:65" ht="11.25" customHeight="1" thickBot="1">
      <c r="B24" s="7"/>
      <c r="C24" s="11">
        <f>IF(AN7=1,"",CONCATENATE("(not to exceed ",AO10," units.)"))</f>
      </c>
      <c r="D24" s="8"/>
      <c r="E24" s="8"/>
      <c r="F24" s="8"/>
      <c r="G24" s="8"/>
      <c r="H24" s="40"/>
      <c r="AK24" s="62"/>
      <c r="AX24" s="52" t="s">
        <v>50</v>
      </c>
      <c r="AY24" s="52" t="s">
        <v>34</v>
      </c>
      <c r="AZ24" s="52">
        <v>2</v>
      </c>
      <c r="BA24" s="52" t="s">
        <v>45</v>
      </c>
      <c r="BB24" s="52">
        <v>30</v>
      </c>
      <c r="BC24" s="52" t="str">
        <f t="shared" si="0"/>
        <v>ULTANO250 - 5930</v>
      </c>
      <c r="BD24" s="53">
        <v>2.53</v>
      </c>
      <c r="BG24" s="52">
        <v>22</v>
      </c>
      <c r="BH24" s="53" t="s">
        <v>115</v>
      </c>
      <c r="BI24" s="53" t="s">
        <v>116</v>
      </c>
      <c r="BJ24" s="52" t="s">
        <v>117</v>
      </c>
      <c r="BK24" s="53"/>
      <c r="BL24" s="52">
        <v>22</v>
      </c>
      <c r="BM24" s="52">
        <f t="shared" si="1"/>
      </c>
    </row>
    <row r="25" spans="2:65" ht="4.5" customHeight="1">
      <c r="B25" s="18"/>
      <c r="C25" s="19"/>
      <c r="D25" s="19"/>
      <c r="E25" s="19"/>
      <c r="F25" s="19"/>
      <c r="G25" s="19"/>
      <c r="H25" s="45"/>
      <c r="AK25" s="62"/>
      <c r="AM25" s="52" t="s">
        <v>19</v>
      </c>
      <c r="AN25" s="52" t="e">
        <f>CONCATENATE("ULTA",AO20,AO17,AO4,AO14)</f>
        <v>#N/A</v>
      </c>
      <c r="AO25" s="58" t="e">
        <f>VLOOKUP(AN25,Lookup,2,FALSE)</f>
        <v>#N/A</v>
      </c>
      <c r="AX25" s="52" t="s">
        <v>50</v>
      </c>
      <c r="AY25" s="52" t="s">
        <v>34</v>
      </c>
      <c r="AZ25" s="52">
        <v>2</v>
      </c>
      <c r="BA25" s="52" t="s">
        <v>45</v>
      </c>
      <c r="BB25" s="52">
        <v>60</v>
      </c>
      <c r="BC25" s="52" t="str">
        <f t="shared" si="0"/>
        <v>ULTANO250 - 5960</v>
      </c>
      <c r="BD25" s="53">
        <v>2.17</v>
      </c>
      <c r="BG25" s="52">
        <v>23</v>
      </c>
      <c r="BH25" s="53" t="s">
        <v>118</v>
      </c>
      <c r="BI25" s="53" t="s">
        <v>119</v>
      </c>
      <c r="BJ25" s="52" t="s">
        <v>120</v>
      </c>
      <c r="BK25" s="53"/>
      <c r="BL25" s="52">
        <v>23</v>
      </c>
      <c r="BM25" s="52">
        <f t="shared" si="1"/>
      </c>
    </row>
    <row r="26" spans="2:65" ht="12.75">
      <c r="B26" s="35" t="s">
        <v>25</v>
      </c>
      <c r="C26" s="21"/>
      <c r="D26" s="21"/>
      <c r="E26" s="21"/>
      <c r="F26" s="21"/>
      <c r="G26" s="21"/>
      <c r="H26" s="46"/>
      <c r="AK26" s="62"/>
      <c r="AX26" s="52" t="s">
        <v>50</v>
      </c>
      <c r="AY26" s="52" t="s">
        <v>34</v>
      </c>
      <c r="AZ26" s="52">
        <v>2</v>
      </c>
      <c r="BA26" s="52" t="s">
        <v>46</v>
      </c>
      <c r="BB26" s="52">
        <v>30</v>
      </c>
      <c r="BC26" s="52" t="str">
        <f t="shared" si="0"/>
        <v>ULTANO260 - 6930</v>
      </c>
      <c r="BD26" s="53">
        <v>4.38</v>
      </c>
      <c r="BG26" s="52">
        <v>24</v>
      </c>
      <c r="BH26" s="53" t="s">
        <v>121</v>
      </c>
      <c r="BI26" s="53" t="s">
        <v>122</v>
      </c>
      <c r="BJ26" s="52" t="s">
        <v>123</v>
      </c>
      <c r="BK26" s="53"/>
      <c r="BL26" s="52">
        <v>24</v>
      </c>
      <c r="BM26" s="52">
        <f t="shared" si="1"/>
      </c>
    </row>
    <row r="27" spans="2:65" ht="12.75">
      <c r="B27" s="20"/>
      <c r="C27" s="21" t="s">
        <v>26</v>
      </c>
      <c r="D27" s="21">
        <f>IF(ISNA(AO4),"",AO4)</f>
      </c>
      <c r="E27" s="21"/>
      <c r="F27" s="21"/>
      <c r="G27" s="21"/>
      <c r="H27" s="46"/>
      <c r="AK27" s="62"/>
      <c r="AM27" s="52" t="s">
        <v>24</v>
      </c>
      <c r="AN27" s="52">
        <v>1</v>
      </c>
      <c r="AO27" s="52" t="e">
        <f>VLOOKUP(AN27,BL3:BM43,2,FALSE)</f>
        <v>#N/A</v>
      </c>
      <c r="AX27" s="52" t="s">
        <v>50</v>
      </c>
      <c r="AY27" s="52" t="s">
        <v>34</v>
      </c>
      <c r="AZ27" s="52">
        <v>2</v>
      </c>
      <c r="BA27" s="52" t="s">
        <v>46</v>
      </c>
      <c r="BB27" s="52">
        <v>60</v>
      </c>
      <c r="BC27" s="52" t="str">
        <f t="shared" si="0"/>
        <v>ULTANO260 - 6960</v>
      </c>
      <c r="BD27" s="53">
        <v>3.88</v>
      </c>
      <c r="BG27" s="52">
        <v>25</v>
      </c>
      <c r="BH27" s="53" t="s">
        <v>126</v>
      </c>
      <c r="BI27" s="53" t="s">
        <v>124</v>
      </c>
      <c r="BJ27" s="52" t="s">
        <v>125</v>
      </c>
      <c r="BK27" s="53"/>
      <c r="BL27" s="52">
        <v>25</v>
      </c>
      <c r="BM27" s="52">
        <f t="shared" si="1"/>
      </c>
    </row>
    <row r="28" spans="2:65" ht="12.75">
      <c r="B28" s="20"/>
      <c r="C28" s="21" t="s">
        <v>27</v>
      </c>
      <c r="D28" s="21">
        <f>IF(ISNA(AO7),"",AO7)</f>
      </c>
      <c r="E28" s="21"/>
      <c r="F28" s="21"/>
      <c r="G28" s="21"/>
      <c r="H28" s="46"/>
      <c r="AK28" s="62"/>
      <c r="AX28" s="52" t="s">
        <v>50</v>
      </c>
      <c r="AY28" s="52" t="s">
        <v>47</v>
      </c>
      <c r="AZ28" s="52">
        <v>1</v>
      </c>
      <c r="BA28" s="52" t="s">
        <v>40</v>
      </c>
      <c r="BB28" s="52">
        <v>30</v>
      </c>
      <c r="BC28" s="52" t="str">
        <f t="shared" si="0"/>
        <v>ULTAYES1&lt;3030</v>
      </c>
      <c r="BD28" s="53">
        <v>2.24</v>
      </c>
      <c r="BG28" s="52">
        <v>26</v>
      </c>
      <c r="BH28" s="53" t="s">
        <v>127</v>
      </c>
      <c r="BI28" s="53" t="s">
        <v>132</v>
      </c>
      <c r="BJ28" s="52" t="s">
        <v>137</v>
      </c>
      <c r="BK28" s="53"/>
      <c r="BL28" s="52">
        <v>26</v>
      </c>
      <c r="BM28" s="52">
        <f t="shared" si="1"/>
      </c>
    </row>
    <row r="29" spans="2:65" ht="12.75">
      <c r="B29" s="20"/>
      <c r="C29" s="21" t="s">
        <v>11</v>
      </c>
      <c r="D29" s="21">
        <f>IF(ISNA(AO14),"",CONCATENATE(AO14," Calendar Days"))</f>
      </c>
      <c r="E29" s="21"/>
      <c r="F29" s="21"/>
      <c r="G29" s="21"/>
      <c r="H29" s="46"/>
      <c r="AK29" s="62"/>
      <c r="AM29" s="52" t="s">
        <v>30</v>
      </c>
      <c r="AO29" s="59" t="e">
        <f>AO27*100</f>
        <v>#N/A</v>
      </c>
      <c r="AX29" s="52" t="s">
        <v>50</v>
      </c>
      <c r="AY29" s="52" t="s">
        <v>47</v>
      </c>
      <c r="AZ29" s="52">
        <v>1</v>
      </c>
      <c r="BA29" s="52" t="s">
        <v>40</v>
      </c>
      <c r="BB29" s="52">
        <v>60</v>
      </c>
      <c r="BC29" s="52" t="str">
        <f t="shared" si="0"/>
        <v>ULTAYES1&lt;3060</v>
      </c>
      <c r="BD29" s="53">
        <v>0.84</v>
      </c>
      <c r="BG29" s="52">
        <v>27</v>
      </c>
      <c r="BH29" s="53" t="s">
        <v>128</v>
      </c>
      <c r="BI29" s="53" t="s">
        <v>133</v>
      </c>
      <c r="BJ29" s="52" t="s">
        <v>138</v>
      </c>
      <c r="BK29" s="53"/>
      <c r="BL29" s="52">
        <v>27</v>
      </c>
      <c r="BM29" s="52">
        <f t="shared" si="1"/>
      </c>
    </row>
    <row r="30" spans="2:65" ht="12.75">
      <c r="B30" s="20"/>
      <c r="C30" s="21" t="s">
        <v>28</v>
      </c>
      <c r="D30" s="21" t="str">
        <f>IF(AO17=1,"1 Year",IF(AO17=2,"2 Years",""))</f>
        <v>1 Year</v>
      </c>
      <c r="E30" s="21"/>
      <c r="F30" s="21"/>
      <c r="G30" s="21"/>
      <c r="H30" s="46"/>
      <c r="AK30" s="62"/>
      <c r="AX30" s="52" t="s">
        <v>50</v>
      </c>
      <c r="AY30" s="52" t="s">
        <v>47</v>
      </c>
      <c r="AZ30" s="52">
        <v>1</v>
      </c>
      <c r="BA30" s="52" t="s">
        <v>42</v>
      </c>
      <c r="BB30" s="52">
        <v>30</v>
      </c>
      <c r="BC30" s="52" t="str">
        <f t="shared" si="0"/>
        <v>ULTAYES130 - 3430</v>
      </c>
      <c r="BD30" s="53">
        <v>1.38</v>
      </c>
      <c r="BG30" s="52">
        <v>28</v>
      </c>
      <c r="BH30" s="53" t="s">
        <v>129</v>
      </c>
      <c r="BI30" s="53" t="s">
        <v>134</v>
      </c>
      <c r="BJ30" s="52" t="s">
        <v>139</v>
      </c>
      <c r="BK30" s="53"/>
      <c r="BL30" s="52">
        <v>28</v>
      </c>
      <c r="BM30" s="52">
        <f t="shared" si="1"/>
      </c>
    </row>
    <row r="31" spans="2:65" ht="16.5" customHeight="1" thickBot="1">
      <c r="B31" s="22"/>
      <c r="C31" s="23" t="s">
        <v>29</v>
      </c>
      <c r="D31" s="23" t="str">
        <f>AO20</f>
        <v>NO</v>
      </c>
      <c r="E31" s="24"/>
      <c r="F31" s="24"/>
      <c r="G31" s="24"/>
      <c r="H31" s="47"/>
      <c r="AK31" s="62"/>
      <c r="AX31" s="52" t="s">
        <v>50</v>
      </c>
      <c r="AY31" s="52" t="s">
        <v>47</v>
      </c>
      <c r="AZ31" s="52">
        <v>1</v>
      </c>
      <c r="BA31" s="52" t="s">
        <v>42</v>
      </c>
      <c r="BB31" s="52">
        <v>60</v>
      </c>
      <c r="BC31" s="52" t="str">
        <f t="shared" si="0"/>
        <v>ULTAYES130 - 3460</v>
      </c>
      <c r="BD31" s="53">
        <v>0.68</v>
      </c>
      <c r="BG31" s="52">
        <v>29</v>
      </c>
      <c r="BH31" s="53" t="s">
        <v>130</v>
      </c>
      <c r="BI31" s="53" t="s">
        <v>135</v>
      </c>
      <c r="BJ31" s="52" t="s">
        <v>140</v>
      </c>
      <c r="BK31" s="53"/>
      <c r="BL31" s="52">
        <v>29</v>
      </c>
      <c r="BM31" s="52">
        <f t="shared" si="1"/>
      </c>
    </row>
    <row r="32" spans="2:65" ht="15">
      <c r="B32" s="36" t="s">
        <v>147</v>
      </c>
      <c r="C32" s="26"/>
      <c r="D32" s="26"/>
      <c r="E32" s="26"/>
      <c r="F32" s="26"/>
      <c r="G32" s="26"/>
      <c r="H32" s="48"/>
      <c r="AK32" s="62"/>
      <c r="AX32" s="52" t="s">
        <v>50</v>
      </c>
      <c r="AY32" s="52" t="s">
        <v>47</v>
      </c>
      <c r="AZ32" s="52">
        <v>1</v>
      </c>
      <c r="BA32" s="52" t="s">
        <v>43</v>
      </c>
      <c r="BB32" s="52">
        <v>30</v>
      </c>
      <c r="BC32" s="52" t="str">
        <f t="shared" si="0"/>
        <v>ULTAYES135 - 3930</v>
      </c>
      <c r="BD32" s="53">
        <v>1.08</v>
      </c>
      <c r="BG32" s="52">
        <v>30</v>
      </c>
      <c r="BH32" s="53" t="s">
        <v>131</v>
      </c>
      <c r="BI32" s="53" t="s">
        <v>136</v>
      </c>
      <c r="BJ32" s="52" t="s">
        <v>141</v>
      </c>
      <c r="BK32" s="53"/>
      <c r="BL32" s="52">
        <v>30</v>
      </c>
      <c r="BM32" s="52">
        <f t="shared" si="1"/>
      </c>
    </row>
    <row r="33" spans="2:65" ht="12.75">
      <c r="B33" s="25"/>
      <c r="C33" s="26" t="s">
        <v>23</v>
      </c>
      <c r="D33" s="26">
        <f>IF(ISNA(AO27),"",AO27)</f>
      </c>
      <c r="E33" s="26"/>
      <c r="F33" s="26"/>
      <c r="G33" s="26"/>
      <c r="H33" s="48"/>
      <c r="AK33" s="62"/>
      <c r="AX33" s="52" t="s">
        <v>50</v>
      </c>
      <c r="AY33" s="52" t="s">
        <v>47</v>
      </c>
      <c r="AZ33" s="52">
        <v>1</v>
      </c>
      <c r="BA33" s="52" t="s">
        <v>43</v>
      </c>
      <c r="BB33" s="52">
        <v>60</v>
      </c>
      <c r="BC33" s="52" t="str">
        <f t="shared" si="0"/>
        <v>ULTAYES135 - 3960</v>
      </c>
      <c r="BD33" s="53">
        <v>0.65</v>
      </c>
      <c r="BL33" s="52">
        <v>31</v>
      </c>
      <c r="BM33" s="52">
        <f t="shared" si="1"/>
      </c>
    </row>
    <row r="34" spans="2:65" ht="12.75">
      <c r="B34" s="25"/>
      <c r="C34" s="26" t="s">
        <v>31</v>
      </c>
      <c r="D34" s="27">
        <f>IF(D33="","",AO29)</f>
      </c>
      <c r="E34" s="26"/>
      <c r="F34" s="26"/>
      <c r="G34" s="26"/>
      <c r="H34" s="48"/>
      <c r="AK34" s="62"/>
      <c r="AX34" s="52" t="s">
        <v>50</v>
      </c>
      <c r="AY34" s="52" t="s">
        <v>47</v>
      </c>
      <c r="AZ34" s="52">
        <v>1</v>
      </c>
      <c r="BA34" s="52" t="s">
        <v>44</v>
      </c>
      <c r="BB34" s="52">
        <v>30</v>
      </c>
      <c r="BC34" s="52" t="str">
        <f t="shared" si="0"/>
        <v>ULTAYES140 - 4930</v>
      </c>
      <c r="BD34" s="53">
        <v>1.03</v>
      </c>
      <c r="BL34" s="52">
        <v>32</v>
      </c>
      <c r="BM34" s="52">
        <f t="shared" si="1"/>
      </c>
    </row>
    <row r="35" spans="2:65" ht="18">
      <c r="B35" s="30"/>
      <c r="C35" s="28" t="s">
        <v>32</v>
      </c>
      <c r="D35" s="29" t="str">
        <f>IF(ISNA(AO4),"Please select age range",IF(ISNA(AO7),"Please select salary range",IF(ISNA(AO14),"Please select benefit waiting period",IF(D34="","Please select number of units",AO25*D33))))</f>
        <v>Please select age range</v>
      </c>
      <c r="E35" s="28"/>
      <c r="F35" s="28"/>
      <c r="G35" s="28"/>
      <c r="H35" s="49"/>
      <c r="AK35" s="62"/>
      <c r="AX35" s="52" t="s">
        <v>50</v>
      </c>
      <c r="AY35" s="52" t="s">
        <v>47</v>
      </c>
      <c r="AZ35" s="52">
        <v>1</v>
      </c>
      <c r="BA35" s="52" t="s">
        <v>44</v>
      </c>
      <c r="BB35" s="52">
        <v>60</v>
      </c>
      <c r="BC35" s="52" t="str">
        <f t="shared" si="0"/>
        <v>ULTAYES140 - 4960</v>
      </c>
      <c r="BD35" s="53">
        <v>0.79</v>
      </c>
      <c r="BL35" s="52">
        <v>33</v>
      </c>
      <c r="BM35" s="52">
        <f t="shared" si="1"/>
      </c>
    </row>
    <row r="36" spans="2:65" ht="12.75">
      <c r="B36" s="25"/>
      <c r="C36" s="26"/>
      <c r="D36" s="37">
        <f>IF(AN4=8,"Note: for ages over 70, benefit period will only be 6 months","")</f>
      </c>
      <c r="E36" s="26"/>
      <c r="F36" s="26"/>
      <c r="G36" s="26"/>
      <c r="H36" s="48"/>
      <c r="AK36" s="62"/>
      <c r="AX36" s="52" t="s">
        <v>50</v>
      </c>
      <c r="AY36" s="52" t="s">
        <v>47</v>
      </c>
      <c r="AZ36" s="52">
        <v>1</v>
      </c>
      <c r="BA36" s="52" t="s">
        <v>45</v>
      </c>
      <c r="BB36" s="52">
        <v>30</v>
      </c>
      <c r="BC36" s="52" t="str">
        <f t="shared" si="0"/>
        <v>ULTAYES150 - 5930</v>
      </c>
      <c r="BD36" s="53">
        <v>1.65</v>
      </c>
      <c r="BL36" s="52">
        <v>34</v>
      </c>
      <c r="BM36" s="52">
        <f t="shared" si="1"/>
      </c>
    </row>
    <row r="37" spans="2:65" ht="4.5" customHeight="1" thickBot="1">
      <c r="B37" s="31"/>
      <c r="C37" s="32"/>
      <c r="D37" s="32"/>
      <c r="E37" s="32"/>
      <c r="F37" s="32"/>
      <c r="G37" s="32"/>
      <c r="H37" s="50"/>
      <c r="AK37" s="62"/>
      <c r="AX37" s="52" t="s">
        <v>50</v>
      </c>
      <c r="AY37" s="52" t="s">
        <v>47</v>
      </c>
      <c r="AZ37" s="52">
        <v>1</v>
      </c>
      <c r="BA37" s="52" t="s">
        <v>45</v>
      </c>
      <c r="BB37" s="52">
        <v>60</v>
      </c>
      <c r="BC37" s="52" t="str">
        <f t="shared" si="0"/>
        <v>ULTAYES150 - 5960</v>
      </c>
      <c r="BD37" s="53">
        <v>1.32</v>
      </c>
      <c r="BL37" s="52">
        <v>35</v>
      </c>
      <c r="BM37" s="52">
        <f t="shared" si="1"/>
      </c>
    </row>
    <row r="38" spans="37:65" ht="12.75">
      <c r="AK38" s="62"/>
      <c r="AX38" s="52" t="s">
        <v>50</v>
      </c>
      <c r="AY38" s="52" t="s">
        <v>47</v>
      </c>
      <c r="AZ38" s="52">
        <v>1</v>
      </c>
      <c r="BA38" s="52" t="s">
        <v>46</v>
      </c>
      <c r="BB38" s="52">
        <v>30</v>
      </c>
      <c r="BC38" s="52" t="str">
        <f t="shared" si="0"/>
        <v>ULTAYES160 - 6930</v>
      </c>
      <c r="BD38" s="53">
        <v>2.82</v>
      </c>
      <c r="BL38" s="52">
        <v>36</v>
      </c>
      <c r="BM38" s="52">
        <f t="shared" si="1"/>
      </c>
    </row>
    <row r="39" spans="37:65" ht="12.75">
      <c r="AK39" s="62"/>
      <c r="AX39" s="52" t="s">
        <v>50</v>
      </c>
      <c r="AY39" s="52" t="s">
        <v>47</v>
      </c>
      <c r="AZ39" s="52">
        <v>1</v>
      </c>
      <c r="BA39" s="52" t="s">
        <v>46</v>
      </c>
      <c r="BB39" s="52">
        <v>60</v>
      </c>
      <c r="BC39" s="52" t="str">
        <f t="shared" si="0"/>
        <v>ULTAYES160 - 6960</v>
      </c>
      <c r="BD39" s="53">
        <v>2.35</v>
      </c>
      <c r="BL39" s="52">
        <v>37</v>
      </c>
      <c r="BM39" s="52">
        <f t="shared" si="1"/>
      </c>
    </row>
    <row r="40" spans="37:65" ht="12.75">
      <c r="AK40" s="62"/>
      <c r="AX40" s="52" t="s">
        <v>50</v>
      </c>
      <c r="AY40" s="52" t="s">
        <v>47</v>
      </c>
      <c r="AZ40" s="52">
        <v>2</v>
      </c>
      <c r="BA40" s="52" t="s">
        <v>40</v>
      </c>
      <c r="BB40" s="52">
        <v>30</v>
      </c>
      <c r="BC40" s="52" t="str">
        <f t="shared" si="0"/>
        <v>ULTAYES2&lt;3030</v>
      </c>
      <c r="BD40" s="53">
        <v>2.53</v>
      </c>
      <c r="BL40" s="52">
        <v>38</v>
      </c>
      <c r="BM40" s="52">
        <f t="shared" si="1"/>
      </c>
    </row>
    <row r="41" spans="38:67" s="2" customFormat="1" ht="19.5" customHeight="1">
      <c r="AL41" s="60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52" t="s">
        <v>50</v>
      </c>
      <c r="AY41" s="52" t="s">
        <v>47</v>
      </c>
      <c r="AZ41" s="52">
        <v>2</v>
      </c>
      <c r="BA41" s="52" t="s">
        <v>40</v>
      </c>
      <c r="BB41" s="52">
        <v>60</v>
      </c>
      <c r="BC41" s="52" t="str">
        <f t="shared" si="0"/>
        <v>ULTAYES2&lt;3060</v>
      </c>
      <c r="BD41" s="53">
        <v>1.09</v>
      </c>
      <c r="BE41" s="52"/>
      <c r="BF41" s="52"/>
      <c r="BG41" s="52"/>
      <c r="BH41" s="52"/>
      <c r="BI41" s="52"/>
      <c r="BJ41" s="52"/>
      <c r="BK41" s="52"/>
      <c r="BL41" s="52">
        <v>39</v>
      </c>
      <c r="BM41" s="52">
        <f t="shared" si="1"/>
      </c>
      <c r="BN41" s="61"/>
      <c r="BO41" s="60"/>
    </row>
    <row r="42" spans="50:65" ht="12.75">
      <c r="AX42" s="52" t="s">
        <v>50</v>
      </c>
      <c r="AY42" s="52" t="s">
        <v>47</v>
      </c>
      <c r="AZ42" s="52">
        <v>2</v>
      </c>
      <c r="BA42" s="52" t="s">
        <v>42</v>
      </c>
      <c r="BB42" s="52">
        <v>30</v>
      </c>
      <c r="BC42" s="52" t="str">
        <f t="shared" si="0"/>
        <v>ULTAYES230 - 3430</v>
      </c>
      <c r="BD42" s="53">
        <v>1.7</v>
      </c>
      <c r="BL42" s="52">
        <v>40</v>
      </c>
      <c r="BM42" s="52">
        <f t="shared" si="1"/>
      </c>
    </row>
    <row r="43" spans="50:65" ht="12.75">
      <c r="AX43" s="52" t="s">
        <v>50</v>
      </c>
      <c r="AY43" s="52" t="s">
        <v>47</v>
      </c>
      <c r="AZ43" s="52">
        <v>2</v>
      </c>
      <c r="BA43" s="52" t="s">
        <v>42</v>
      </c>
      <c r="BB43" s="52">
        <v>60</v>
      </c>
      <c r="BC43" s="52" t="str">
        <f t="shared" si="0"/>
        <v>ULTAYES230 - 3460</v>
      </c>
      <c r="BD43" s="53">
        <v>0.93</v>
      </c>
      <c r="BL43" s="52">
        <v>41</v>
      </c>
      <c r="BM43" s="52">
        <f t="shared" si="1"/>
      </c>
    </row>
    <row r="44" spans="50:56" ht="12.75">
      <c r="AX44" s="52" t="s">
        <v>50</v>
      </c>
      <c r="AY44" s="52" t="s">
        <v>47</v>
      </c>
      <c r="AZ44" s="52">
        <v>2</v>
      </c>
      <c r="BA44" s="52" t="s">
        <v>43</v>
      </c>
      <c r="BB44" s="52">
        <v>30</v>
      </c>
      <c r="BC44" s="52" t="str">
        <f t="shared" si="0"/>
        <v>ULTAYES235 - 3930</v>
      </c>
      <c r="BD44" s="53">
        <v>1.46</v>
      </c>
    </row>
    <row r="45" spans="50:56" ht="12.75">
      <c r="AX45" s="52" t="s">
        <v>50</v>
      </c>
      <c r="AY45" s="52" t="s">
        <v>47</v>
      </c>
      <c r="AZ45" s="52">
        <v>2</v>
      </c>
      <c r="BA45" s="52" t="s">
        <v>43</v>
      </c>
      <c r="BB45" s="52">
        <v>60</v>
      </c>
      <c r="BC45" s="52" t="str">
        <f t="shared" si="0"/>
        <v>ULTAYES235 - 3960</v>
      </c>
      <c r="BD45" s="53">
        <v>1</v>
      </c>
    </row>
    <row r="46" spans="50:56" ht="12.75">
      <c r="AX46" s="52" t="s">
        <v>50</v>
      </c>
      <c r="AY46" s="52" t="s">
        <v>47</v>
      </c>
      <c r="AZ46" s="52">
        <v>2</v>
      </c>
      <c r="BA46" s="52" t="s">
        <v>44</v>
      </c>
      <c r="BB46" s="52">
        <v>30</v>
      </c>
      <c r="BC46" s="52" t="str">
        <f t="shared" si="0"/>
        <v>ULTAYES240 - 4930</v>
      </c>
      <c r="BD46" s="53">
        <v>1.55</v>
      </c>
    </row>
    <row r="47" spans="50:56" ht="12.75">
      <c r="AX47" s="52" t="s">
        <v>50</v>
      </c>
      <c r="AY47" s="52" t="s">
        <v>47</v>
      </c>
      <c r="AZ47" s="52">
        <v>2</v>
      </c>
      <c r="BA47" s="52" t="s">
        <v>44</v>
      </c>
      <c r="BB47" s="52">
        <v>60</v>
      </c>
      <c r="BC47" s="52" t="str">
        <f t="shared" si="0"/>
        <v>ULTAYES240 - 4960</v>
      </c>
      <c r="BD47" s="53">
        <v>1.28</v>
      </c>
    </row>
    <row r="48" spans="50:56" ht="12.75">
      <c r="AX48" s="52" t="s">
        <v>50</v>
      </c>
      <c r="AY48" s="52" t="s">
        <v>47</v>
      </c>
      <c r="AZ48" s="52">
        <v>2</v>
      </c>
      <c r="BA48" s="52" t="s">
        <v>45</v>
      </c>
      <c r="BB48" s="52">
        <v>30</v>
      </c>
      <c r="BC48" s="52" t="str">
        <f t="shared" si="0"/>
        <v>ULTAYES250 - 5930</v>
      </c>
      <c r="BD48" s="53">
        <v>2.53</v>
      </c>
    </row>
    <row r="49" spans="50:56" ht="12.75">
      <c r="AX49" s="52" t="s">
        <v>50</v>
      </c>
      <c r="AY49" s="52" t="s">
        <v>47</v>
      </c>
      <c r="AZ49" s="52">
        <v>2</v>
      </c>
      <c r="BA49" s="52" t="s">
        <v>45</v>
      </c>
      <c r="BB49" s="52">
        <v>60</v>
      </c>
      <c r="BC49" s="52" t="str">
        <f aca="true" t="shared" si="2" ref="BC49:BC59">CONCATENATE(AX49,AY49,AZ49,BA49,BB49)</f>
        <v>ULTAYES250 - 5960</v>
      </c>
      <c r="BD49" s="53">
        <v>2.17</v>
      </c>
    </row>
    <row r="50" spans="50:56" ht="12.75">
      <c r="AX50" s="52" t="s">
        <v>50</v>
      </c>
      <c r="AY50" s="52" t="s">
        <v>47</v>
      </c>
      <c r="AZ50" s="52">
        <v>2</v>
      </c>
      <c r="BA50" s="52" t="s">
        <v>46</v>
      </c>
      <c r="BB50" s="52">
        <v>30</v>
      </c>
      <c r="BC50" s="52" t="str">
        <f t="shared" si="2"/>
        <v>ULTAYES260 - 6930</v>
      </c>
      <c r="BD50" s="53">
        <v>4.38</v>
      </c>
    </row>
    <row r="51" spans="50:56" ht="12.75">
      <c r="AX51" s="52" t="s">
        <v>50</v>
      </c>
      <c r="AY51" s="52" t="s">
        <v>47</v>
      </c>
      <c r="AZ51" s="52">
        <v>2</v>
      </c>
      <c r="BA51" s="52" t="s">
        <v>46</v>
      </c>
      <c r="BB51" s="52">
        <v>60</v>
      </c>
      <c r="BC51" s="52" t="str">
        <f t="shared" si="2"/>
        <v>ULTAYES260 - 6960</v>
      </c>
      <c r="BD51" s="53">
        <v>3.88</v>
      </c>
    </row>
    <row r="52" spans="50:57" ht="12.75">
      <c r="AX52" s="52" t="s">
        <v>50</v>
      </c>
      <c r="AY52" s="52" t="s">
        <v>47</v>
      </c>
      <c r="AZ52" s="52">
        <v>1</v>
      </c>
      <c r="BA52" s="52" t="s">
        <v>48</v>
      </c>
      <c r="BB52" s="52">
        <v>30</v>
      </c>
      <c r="BC52" s="52" t="str">
        <f t="shared" si="2"/>
        <v>ULTAYES170 +30</v>
      </c>
      <c r="BD52" s="53">
        <v>2.41</v>
      </c>
      <c r="BE52" s="52" t="s">
        <v>49</v>
      </c>
    </row>
    <row r="53" spans="50:57" ht="12.75">
      <c r="AX53" s="52" t="s">
        <v>50</v>
      </c>
      <c r="AY53" s="52" t="s">
        <v>47</v>
      </c>
      <c r="AZ53" s="52">
        <v>1</v>
      </c>
      <c r="BA53" s="52" t="s">
        <v>48</v>
      </c>
      <c r="BB53" s="52">
        <v>60</v>
      </c>
      <c r="BC53" s="52" t="str">
        <f t="shared" si="2"/>
        <v>ULTAYES170 +60</v>
      </c>
      <c r="BD53" s="53">
        <v>1.92</v>
      </c>
      <c r="BE53" s="52" t="s">
        <v>49</v>
      </c>
    </row>
    <row r="54" spans="50:57" ht="12.75">
      <c r="AX54" s="52" t="s">
        <v>50</v>
      </c>
      <c r="AY54" s="52" t="s">
        <v>47</v>
      </c>
      <c r="AZ54" s="52">
        <v>2</v>
      </c>
      <c r="BA54" s="52" t="s">
        <v>48</v>
      </c>
      <c r="BB54" s="52">
        <v>30</v>
      </c>
      <c r="BC54" s="52" t="str">
        <f t="shared" si="2"/>
        <v>ULTAYES270 +30</v>
      </c>
      <c r="BD54" s="53">
        <v>2.41</v>
      </c>
      <c r="BE54" s="52" t="s">
        <v>49</v>
      </c>
    </row>
    <row r="55" spans="50:57" ht="12.75">
      <c r="AX55" s="52" t="s">
        <v>50</v>
      </c>
      <c r="AY55" s="52" t="s">
        <v>47</v>
      </c>
      <c r="AZ55" s="52">
        <v>2</v>
      </c>
      <c r="BA55" s="52" t="s">
        <v>48</v>
      </c>
      <c r="BB55" s="52">
        <v>60</v>
      </c>
      <c r="BC55" s="52" t="str">
        <f t="shared" si="2"/>
        <v>ULTAYES270 +60</v>
      </c>
      <c r="BD55" s="53">
        <v>1.92</v>
      </c>
      <c r="BE55" s="52" t="s">
        <v>49</v>
      </c>
    </row>
    <row r="56" spans="50:57" ht="12.75">
      <c r="AX56" s="52" t="s">
        <v>50</v>
      </c>
      <c r="AY56" s="52" t="s">
        <v>34</v>
      </c>
      <c r="AZ56" s="52">
        <v>1</v>
      </c>
      <c r="BA56" s="52" t="s">
        <v>48</v>
      </c>
      <c r="BB56" s="52">
        <v>30</v>
      </c>
      <c r="BC56" s="52" t="str">
        <f t="shared" si="2"/>
        <v>ULTANO170 +30</v>
      </c>
      <c r="BD56" s="53">
        <v>2.41</v>
      </c>
      <c r="BE56" s="52" t="s">
        <v>49</v>
      </c>
    </row>
    <row r="57" spans="50:57" ht="12.75">
      <c r="AX57" s="52" t="s">
        <v>50</v>
      </c>
      <c r="AY57" s="52" t="s">
        <v>34</v>
      </c>
      <c r="AZ57" s="52">
        <v>1</v>
      </c>
      <c r="BA57" s="52" t="s">
        <v>48</v>
      </c>
      <c r="BB57" s="52">
        <v>60</v>
      </c>
      <c r="BC57" s="52" t="str">
        <f t="shared" si="2"/>
        <v>ULTANO170 +60</v>
      </c>
      <c r="BD57" s="53">
        <v>1.92</v>
      </c>
      <c r="BE57" s="52" t="s">
        <v>49</v>
      </c>
    </row>
    <row r="58" spans="50:57" ht="12.75">
      <c r="AX58" s="52" t="s">
        <v>50</v>
      </c>
      <c r="AY58" s="52" t="s">
        <v>34</v>
      </c>
      <c r="AZ58" s="52">
        <v>2</v>
      </c>
      <c r="BA58" s="52" t="s">
        <v>48</v>
      </c>
      <c r="BB58" s="52">
        <v>30</v>
      </c>
      <c r="BC58" s="52" t="str">
        <f t="shared" si="2"/>
        <v>ULTANO270 +30</v>
      </c>
      <c r="BD58" s="53">
        <v>2.41</v>
      </c>
      <c r="BE58" s="52" t="s">
        <v>49</v>
      </c>
    </row>
    <row r="59" spans="50:57" ht="12.75">
      <c r="AX59" s="52" t="s">
        <v>50</v>
      </c>
      <c r="AY59" s="52" t="s">
        <v>34</v>
      </c>
      <c r="AZ59" s="52">
        <v>2</v>
      </c>
      <c r="BA59" s="52" t="s">
        <v>48</v>
      </c>
      <c r="BB59" s="52">
        <v>60</v>
      </c>
      <c r="BC59" s="52" t="str">
        <f t="shared" si="2"/>
        <v>ULTANO270 +60</v>
      </c>
      <c r="BD59" s="53">
        <v>1.92</v>
      </c>
      <c r="BE59" s="52" t="s">
        <v>49</v>
      </c>
    </row>
  </sheetData>
  <mergeCells count="2">
    <mergeCell ref="B2:H2"/>
    <mergeCell ref="B1:H1"/>
  </mergeCells>
  <printOptions/>
  <pageMargins left="0.75" right="0.75" top="1" bottom="1" header="0.5" footer="0.5"/>
  <pageSetup orientation="portrait" paperSize="9"/>
  <ignoredErrors>
    <ignoredError sqref="D27 D28:D31 D34:D42 B11:B12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Mormors Stue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Johnsen</dc:creator>
  <cp:keywords/>
  <dc:description/>
  <cp:lastModifiedBy>Jeff Furlong</cp:lastModifiedBy>
  <dcterms:created xsi:type="dcterms:W3CDTF">2009-04-18T07:15:55Z</dcterms:created>
  <dcterms:modified xsi:type="dcterms:W3CDTF">2009-06-23T16:41:32Z</dcterms:modified>
  <cp:category/>
  <cp:version/>
  <cp:contentType/>
  <cp:contentStatus/>
</cp:coreProperties>
</file>